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docs.live.net/646443388e2965d1/Desktop/New Grants process/Templates/"/>
    </mc:Choice>
  </mc:AlternateContent>
  <xr:revisionPtr revIDLastSave="1" documentId="13_ncr:1_{95F18EA3-669E-4079-BF24-AD04B937FF86}" xr6:coauthVersionLast="47" xr6:coauthVersionMax="47" xr10:uidLastSave="{CE73E791-BC66-4893-8AF2-FF7662E26C54}"/>
  <bookViews>
    <workbookView xWindow="-108" yWindow="-108" windowWidth="23256" windowHeight="13896"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6" l="1"/>
  <c r="G71" i="6" s="1"/>
  <c r="F7" i="6"/>
  <c r="H7" i="6"/>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H24" i="6" l="1"/>
  <c r="F24" i="6"/>
  <c r="F73" i="6" s="1"/>
  <c r="H73" i="6" s="1"/>
  <c r="F45" i="6"/>
  <c r="F76" i="6" s="1"/>
  <c r="F37" i="6"/>
  <c r="F75" i="6" s="1"/>
  <c r="H45" i="6"/>
  <c r="H37" i="6"/>
  <c r="H75" i="6"/>
  <c r="H74" i="6"/>
  <c r="F55" i="6"/>
  <c r="F71" i="6"/>
  <c r="H71" i="6" s="1"/>
  <c r="H5" i="6"/>
  <c r="H30" i="6"/>
  <c r="G72" i="6"/>
  <c r="G79" i="6" s="1"/>
  <c r="G81" i="6" s="1"/>
  <c r="F78" i="6" l="1"/>
  <c r="H78" i="6" s="1"/>
  <c r="H55" i="6"/>
  <c r="C14" i="6"/>
  <c r="F14" i="6" s="1"/>
  <c r="H14" i="6" s="1"/>
  <c r="C13" i="6"/>
  <c r="F13" i="6" s="1"/>
  <c r="H13" i="6" s="1"/>
  <c r="C12" i="6"/>
  <c r="F12" i="6" s="1"/>
  <c r="G59" i="6"/>
  <c r="H76" i="6"/>
  <c r="F15" i="6" l="1"/>
  <c r="H12" i="6"/>
  <c r="H15" i="6" s="1"/>
  <c r="G66" i="6"/>
  <c r="H59" i="6"/>
  <c r="F59" i="6" l="1"/>
  <c r="D63" i="6" s="1"/>
  <c r="F72" i="6"/>
  <c r="H72" i="6"/>
  <c r="F66" i="6" l="1"/>
  <c r="H66" i="6" s="1"/>
  <c r="F80" i="6"/>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<sst xmlns="http://schemas.openxmlformats.org/spreadsheetml/2006/main" count="139" uniqueCount="100">
  <si>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</si>
  <si>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</si>
  <si>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</si>
  <si>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</si>
  <si>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</si>
  <si>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</si>
  <si>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</si>
  <si>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</si>
  <si>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</si>
  <si>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</si>
  <si>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</si>
  <si>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</si>
  <si>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</si>
  <si>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</si>
  <si>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t>Item Description</t>
  </si>
  <si>
    <t>Wage</t>
  </si>
  <si>
    <t>Rate</t>
  </si>
  <si>
    <t>Amount requested
(Wage x Rate)</t>
  </si>
  <si>
    <t>Ex: FICA</t>
  </si>
  <si>
    <t>Ex: Workers Compensation</t>
  </si>
  <si>
    <t>Ex: Health Benefits</t>
  </si>
  <si>
    <t>2.a Fringe Benefits Sub-Total</t>
  </si>
  <si>
    <t>Purpose of Travel</t>
  </si>
  <si>
    <t>Unit of Measure</t>
  </si>
  <si>
    <t>Cost Per Unit/Rate</t>
  </si>
  <si>
    <t>Number of Units</t>
  </si>
  <si>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</si>
  <si>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</si>
  <si>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</si>
  <si>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</si>
  <si>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</si>
  <si>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</si>
  <si>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</si>
  <si>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</si>
  <si>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</si>
  <si>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t>Category</t>
  </si>
  <si>
    <t>None</t>
  </si>
  <si>
    <t>4.a Equipment Sub-Total</t>
  </si>
  <si>
    <t>Cost Per Unit</t>
  </si>
  <si>
    <t>Ex: General Office Supplies</t>
  </si>
  <si>
    <t>month</t>
  </si>
  <si>
    <t>Ex: Laptop</t>
  </si>
  <si>
    <t>5.a Supplies Sub-Total</t>
  </si>
  <si>
    <t>Consultant - Ex: Jane Smith/Leadership Training Expert</t>
  </si>
  <si>
    <t>Consultant - Ex: TBD/Monitoring and Evaluation Expert</t>
  </si>
  <si>
    <t xml:space="preserve">Contract - Ex. Sub-Award to Jordanian NGO (budget and terms TBD) </t>
  </si>
  <si>
    <t>award agreement</t>
  </si>
  <si>
    <t>6.a Contractual Sub-Total</t>
  </si>
  <si>
    <t>7.  Construction: Not Allowable</t>
  </si>
  <si>
    <t>SF-424a Note: Leave this section blank in Section B Column 1 &amp; 2 line 6g of the form</t>
  </si>
  <si>
    <t>Ex: Office Telephone</t>
  </si>
  <si>
    <t>Ex: Amman hotel conference room rental for training</t>
  </si>
  <si>
    <t>8.a Other Direct Costs Sub-Total</t>
  </si>
  <si>
    <t xml:space="preserve">Amount Requested </t>
  </si>
  <si>
    <t>Cost-Share</t>
  </si>
  <si>
    <t>Total Direct Costs</t>
  </si>
  <si>
    <t xml:space="preserve">9. Total Direct Costs </t>
  </si>
  <si>
    <t>Type</t>
  </si>
  <si>
    <t>Rate%</t>
  </si>
  <si>
    <t xml:space="preserve">Applicable To </t>
  </si>
  <si>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</si>
  <si>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</si>
  <si>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</si>
  <si>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</si>
  <si>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</si>
  <si>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</si>
  <si>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</si>
  <si>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</si>
  <si>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</si>
  <si>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</si>
  <si>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</si>
  <si>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</si>
  <si>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</si>
  <si>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</si>
  <si>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</si>
  <si>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</si>
  <si>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</si>
  <si>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</si>
  <si>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</si>
  <si>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</si>
  <si>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</si>
  <si>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</si>
  <si>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</si>
  <si>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</si>
  <si>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</si>
  <si>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</si>
  <si>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</si>
  <si>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r>
      <t xml:space="preserve">Amount requested (Federal share) 
</t>
    </r>
    <r>
      <rPr>
        <b/>
        <sz val="12"/>
        <color indexed="8"/>
        <rFont val="Times New Roman"/>
        <family val="1"/>
      </rPr>
      <t>(Cost Per Unit x No. of Units)</t>
    </r>
  </si>
  <si>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</si>
  <si>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</si>
  <si>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</si>
  <si>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</si>
  <si>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</si>
  <si>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</si>
  <si>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</si>
  <si>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</si>
  <si>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</si>
  <si>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</si>
  <si>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</si>
  <si>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r>
      <t xml:space="preserve">Total Indirect Costs                                                                                                                                                                                </t>
    </r>
    <r>
      <rPr>
        <i/>
        <sz val="12"/>
        <color rgb="FF000000"/>
        <rFont val="Times New Roman"/>
        <family val="1"/>
      </rPr>
      <t>(Federal Share of Total Direct Costs x indirect cost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</si>
</sst>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7">
    <xf numFmtId="0" fontId="0" fillId="0" borderId="0" xfId="0"/>
    <xf numFmtId="0" fontId="2" fillId="0" borderId="0" xfId="0" applyFont="1" applyAlignment="1">
      <alignment wrapText="1"/>
    </xf>
    <xf numFmtId="0" fontId="4" fillId="0" borderId="0" xfId="0" applyFont="1"/>
    <xf numFmtId="0" fontId="2" fillId="0" borderId="0" xfId="0" applyFont="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1" applyFont="1" applyFill="1" applyBorder="1" applyAlignment="1">
      <alignment horizontal="center" vertical="top" wrapText="1"/>
    </xf>
    <xf numFmtId="10" fontId="5" fillId="0" borderId="1" xfId="2" applyNumberFormat="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0" fontId="9" fillId="0" borderId="1" xfId="0" applyFont="1" applyBorder="1" applyAlignment="1">
      <alignment horizontal="right" vertical="top" wrapText="1"/>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0" fontId="6" fillId="0" borderId="35" xfId="0" applyFont="1" applyBorder="1" applyAlignment="1">
      <alignment horizontal="center" vertical="top" wrapText="1"/>
    </xf>
    <xf numFmtId="44" fontId="5" fillId="0" borderId="1"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0" fontId="7" fillId="0" borderId="11" xfId="0" applyFont="1" applyBorder="1" applyAlignment="1">
      <alignment horizontal="center" vertical="center" wrapText="1"/>
    </xf>
    <xf numFmtId="0" fontId="9" fillId="0" borderId="5" xfId="0" applyFont="1" applyBorder="1" applyAlignment="1">
      <alignment horizontal="right" vertical="top" wrapText="1"/>
    </xf>
    <xf numFmtId="166" fontId="9" fillId="0" borderId="5" xfId="0" applyNumberFormat="1"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0" xfId="0" applyFont="1" applyBorder="1" applyAlignment="1">
      <alignment horizontal="left" vertical="top" wrapText="1" indent="1"/>
    </xf>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0" fontId="27" fillId="0" borderId="1" xfId="2" applyNumberFormat="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5" fontId="5" fillId="0" borderId="1" xfId="1" applyNumberFormat="1" applyFont="1" applyFill="1" applyBorder="1" applyAlignment="1">
      <alignmen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zoomScale="70" zoomScaleNormal="70" workbookViewId="0">
      <selection activeCell="L18" sqref="L18"/>
    </sheetView>
  </sheetViews>
  <sheetFormatPr defaultColWidth="9.21875" defaultRowHeight="13.8" x14ac:dyDescent="0.25"/>
  <cols>
    <col min="1" max="1" width="39.21875" style="3" customWidth="1"/>
    <col min="2" max="2" width="44.21875" style="3" customWidth="1"/>
    <col min="3" max="3" width="23.21875" style="94" customWidth="1"/>
    <col min="4" max="4" width="11" style="95" customWidth="1"/>
    <col min="5" max="5" width="18.77734375" style="3" customWidth="1"/>
    <col min="6" max="6" width="29.21875" style="3" customWidth="1"/>
    <col min="7" max="7" width="23.77734375" style="3" customWidth="1"/>
    <col min="8" max="8" width="30.21875" style="94" customWidth="1"/>
    <col min="9" max="9" width="27.44140625" style="3" customWidth="1"/>
    <col min="10" max="16384" width="9.21875" style="3"/>
  </cols>
  <sheetData>
    <row r="1" spans="1:9" s="1" customFormat="1" ht="68.25" customHeight="1" x14ac:dyDescent="0.25">
      <c r="A1" s="182" t="s">
        <v>0</v>
      </c>
      <c r="B1" s="182"/>
      <c r="C1" s="182"/>
      <c r="D1" s="182"/>
      <c r="E1" s="182"/>
      <c r="F1" s="182"/>
      <c r="G1" s="182"/>
      <c r="H1" s="182"/>
    </row>
    <row r="2" spans="1:9" s="2" customFormat="1" ht="42" customHeight="1" thickBot="1" x14ac:dyDescent="0.35">
      <c r="A2" s="234" t="s">
        <v>1</v>
      </c>
      <c r="B2" s="235"/>
      <c r="C2" s="235"/>
      <c r="D2" s="235"/>
      <c r="E2" s="235"/>
      <c r="F2" s="235"/>
      <c r="G2" s="235"/>
      <c r="H2" s="236"/>
    </row>
    <row r="3" spans="1:9" ht="53.25" customHeight="1" x14ac:dyDescent="0.25">
      <c r="A3" s="158" t="s">
        <v>82</v>
      </c>
      <c r="B3" s="159"/>
      <c r="C3" s="159"/>
      <c r="D3" s="159"/>
      <c r="E3" s="159"/>
      <c r="F3" s="160"/>
      <c r="G3" s="160"/>
      <c r="H3" s="161"/>
    </row>
    <row r="4" spans="1:9" s="10" customFormat="1" ht="47.25" customHeight="1" x14ac:dyDescent="0.25">
      <c r="A4" s="4" t="s">
        <v>2</v>
      </c>
      <c r="B4" s="5" t="s">
        <v>3</v>
      </c>
      <c r="C4" s="6" t="s">
        <v>4</v>
      </c>
      <c r="D4" s="193" t="s">
        <v>5</v>
      </c>
      <c r="E4" s="193"/>
      <c r="F4" s="8" t="s">
        <v>6</v>
      </c>
      <c r="G4" s="8" t="s">
        <v>7</v>
      </c>
      <c r="H4" s="9" t="s">
        <v>8</v>
      </c>
    </row>
    <row r="5" spans="1:9" ht="33" customHeight="1" x14ac:dyDescent="0.25">
      <c r="A5" s="96" t="s">
        <v>9</v>
      </c>
      <c r="B5" s="97" t="s">
        <v>10</v>
      </c>
      <c r="C5" s="98">
        <f>164890</f>
        <v>164890</v>
      </c>
      <c r="D5" s="185">
        <v>0.1</v>
      </c>
      <c r="E5" s="185"/>
      <c r="F5" s="99">
        <f>C5*D5</f>
        <v>16489</v>
      </c>
      <c r="G5" s="100"/>
      <c r="H5" s="101">
        <f>F5+G5</f>
        <v>16489</v>
      </c>
    </row>
    <row r="6" spans="1:9" ht="33" customHeight="1" x14ac:dyDescent="0.25">
      <c r="A6" s="96" t="s">
        <v>11</v>
      </c>
      <c r="B6" s="97" t="s">
        <v>12</v>
      </c>
      <c r="C6" s="98">
        <v>46276</v>
      </c>
      <c r="D6" s="185">
        <v>1</v>
      </c>
      <c r="E6" s="185"/>
      <c r="F6" s="102">
        <f>C6*D6</f>
        <v>46276</v>
      </c>
      <c r="G6" s="103"/>
      <c r="H6" s="104">
        <f>F6</f>
        <v>46276</v>
      </c>
    </row>
    <row r="7" spans="1:9" ht="24" customHeight="1" x14ac:dyDescent="0.25">
      <c r="A7" s="209" t="s">
        <v>13</v>
      </c>
      <c r="B7" s="209"/>
      <c r="C7" s="209"/>
      <c r="D7" s="209"/>
      <c r="E7" s="209"/>
      <c r="F7" s="157">
        <f>SUM(F5:F6)</f>
        <v>62765</v>
      </c>
      <c r="G7" s="12">
        <f>SUM(G5:G5)</f>
        <v>0</v>
      </c>
      <c r="H7" s="13">
        <f>SUM(H5:H6)</f>
        <v>62765</v>
      </c>
      <c r="I7" s="14"/>
    </row>
    <row r="8" spans="1:9" ht="76.5" customHeight="1" thickBot="1" x14ac:dyDescent="0.3">
      <c r="A8" s="186" t="s">
        <v>83</v>
      </c>
      <c r="B8" s="187"/>
      <c r="C8" s="187"/>
      <c r="D8" s="187"/>
      <c r="E8" s="187"/>
      <c r="F8" s="188"/>
      <c r="G8" s="188"/>
      <c r="H8" s="189"/>
    </row>
    <row r="9" spans="1:9" ht="22.5" customHeight="1" thickBot="1" x14ac:dyDescent="0.3">
      <c r="A9" s="190"/>
      <c r="B9" s="190"/>
      <c r="C9" s="190"/>
      <c r="D9" s="190"/>
      <c r="E9" s="190"/>
      <c r="F9" s="190"/>
      <c r="G9" s="190"/>
      <c r="H9" s="190"/>
    </row>
    <row r="10" spans="1:9" ht="53.25" customHeight="1" x14ac:dyDescent="0.25">
      <c r="A10" s="158" t="s">
        <v>84</v>
      </c>
      <c r="B10" s="159"/>
      <c r="C10" s="159"/>
      <c r="D10" s="159"/>
      <c r="E10" s="159"/>
      <c r="F10" s="160"/>
      <c r="G10" s="160"/>
      <c r="H10" s="161"/>
    </row>
    <row r="11" spans="1:9" s="10" customFormat="1" ht="36.75" customHeight="1" x14ac:dyDescent="0.25">
      <c r="A11" s="191" t="s">
        <v>14</v>
      </c>
      <c r="B11" s="192"/>
      <c r="C11" s="6" t="s">
        <v>15</v>
      </c>
      <c r="D11" s="193" t="s">
        <v>16</v>
      </c>
      <c r="E11" s="193"/>
      <c r="F11" s="8" t="s">
        <v>17</v>
      </c>
      <c r="G11" s="8" t="s">
        <v>7</v>
      </c>
      <c r="H11" s="9" t="s">
        <v>8</v>
      </c>
    </row>
    <row r="12" spans="1:9" s="10" customFormat="1" ht="48" customHeight="1" x14ac:dyDescent="0.25">
      <c r="A12" s="183" t="s">
        <v>18</v>
      </c>
      <c r="B12" s="184"/>
      <c r="C12" s="105">
        <f>(F7)</f>
        <v>62765</v>
      </c>
      <c r="D12" s="185">
        <v>7.6499999999999999E-2</v>
      </c>
      <c r="E12" s="185"/>
      <c r="F12" s="106">
        <f>C12*D12</f>
        <v>4801.5225</v>
      </c>
      <c r="G12" s="107"/>
      <c r="H12" s="99">
        <f>SUM(F12:G12)</f>
        <v>4801.5225</v>
      </c>
    </row>
    <row r="13" spans="1:9" s="10" customFormat="1" ht="48" customHeight="1" x14ac:dyDescent="0.25">
      <c r="A13" s="183" t="s">
        <v>19</v>
      </c>
      <c r="B13" s="184"/>
      <c r="C13" s="105">
        <f>(F7)</f>
        <v>62765</v>
      </c>
      <c r="D13" s="185">
        <v>2.5000000000000001E-2</v>
      </c>
      <c r="E13" s="185"/>
      <c r="F13" s="106">
        <f>C13*D13</f>
        <v>1569.125</v>
      </c>
      <c r="G13" s="107"/>
      <c r="H13" s="99">
        <f t="shared" ref="H13:H14" si="0">SUM(F13:G13)</f>
        <v>1569.125</v>
      </c>
    </row>
    <row r="14" spans="1:9" ht="32.25" customHeight="1" x14ac:dyDescent="0.25">
      <c r="A14" s="231" t="s">
        <v>20</v>
      </c>
      <c r="B14" s="232"/>
      <c r="C14" s="108">
        <f>(F7)</f>
        <v>62765</v>
      </c>
      <c r="D14" s="233">
        <v>2.5000000000000001E-2</v>
      </c>
      <c r="E14" s="233"/>
      <c r="F14" s="109">
        <f>C14*D14</f>
        <v>1569.125</v>
      </c>
      <c r="G14" s="110"/>
      <c r="H14" s="102">
        <f t="shared" si="0"/>
        <v>1569.125</v>
      </c>
    </row>
    <row r="15" spans="1:9" ht="24" customHeight="1" x14ac:dyDescent="0.25">
      <c r="A15" s="209" t="s">
        <v>21</v>
      </c>
      <c r="B15" s="209"/>
      <c r="C15" s="209"/>
      <c r="D15" s="209"/>
      <c r="E15" s="209"/>
      <c r="F15" s="15">
        <f>SUM(F12:F14)</f>
        <v>7939.7725</v>
      </c>
      <c r="G15" s="15">
        <f>SUM(G12:G14)</f>
        <v>0</v>
      </c>
      <c r="H15" s="16">
        <f>SUM(H12:H14)</f>
        <v>7939.7725</v>
      </c>
      <c r="I15" s="14"/>
    </row>
    <row r="16" spans="1:9" ht="42.75" customHeight="1" thickBot="1" x14ac:dyDescent="0.3">
      <c r="A16" s="219" t="s">
        <v>85</v>
      </c>
      <c r="B16" s="220"/>
      <c r="C16" s="220"/>
      <c r="D16" s="220"/>
      <c r="E16" s="220"/>
      <c r="F16" s="188"/>
      <c r="G16" s="188"/>
      <c r="H16" s="189"/>
    </row>
    <row r="17" spans="1:10" ht="21" customHeight="1" thickBot="1" x14ac:dyDescent="0.3">
      <c r="A17" s="190"/>
      <c r="B17" s="190"/>
      <c r="C17" s="190"/>
      <c r="D17" s="190"/>
      <c r="E17" s="190"/>
      <c r="F17" s="190"/>
      <c r="G17" s="190"/>
      <c r="H17" s="190"/>
    </row>
    <row r="18" spans="1:10" ht="48" customHeight="1" x14ac:dyDescent="0.25">
      <c r="A18" s="221" t="s">
        <v>86</v>
      </c>
      <c r="B18" s="222"/>
      <c r="C18" s="222"/>
      <c r="D18" s="222"/>
      <c r="E18" s="222"/>
      <c r="F18" s="223"/>
      <c r="G18" s="223"/>
      <c r="H18" s="224"/>
    </row>
    <row r="19" spans="1:10" s="10" customFormat="1" ht="67.2" customHeight="1" x14ac:dyDescent="0.25">
      <c r="A19" s="4" t="s">
        <v>22</v>
      </c>
      <c r="B19" s="6" t="s">
        <v>14</v>
      </c>
      <c r="C19" s="6" t="s">
        <v>23</v>
      </c>
      <c r="D19" s="6" t="s">
        <v>24</v>
      </c>
      <c r="E19" s="7" t="s">
        <v>25</v>
      </c>
      <c r="F19" s="17" t="s">
        <v>87</v>
      </c>
      <c r="G19" s="7" t="s">
        <v>7</v>
      </c>
      <c r="H19" s="9" t="s">
        <v>8</v>
      </c>
    </row>
    <row r="20" spans="1:10" s="18" customFormat="1" ht="56.25" customHeight="1" x14ac:dyDescent="0.25">
      <c r="A20" s="111" t="s">
        <v>26</v>
      </c>
      <c r="B20" s="112" t="s">
        <v>27</v>
      </c>
      <c r="C20" s="112" t="s">
        <v>28</v>
      </c>
      <c r="D20" s="113">
        <v>500</v>
      </c>
      <c r="E20" s="114">
        <v>20</v>
      </c>
      <c r="F20" s="115">
        <f>D20*E20</f>
        <v>10000</v>
      </c>
      <c r="G20" s="114"/>
      <c r="H20" s="116">
        <f t="shared" ref="H20" si="1">F20+G20</f>
        <v>10000</v>
      </c>
    </row>
    <row r="21" spans="1:10" s="18" customFormat="1" ht="56.25" customHeight="1" x14ac:dyDescent="0.25">
      <c r="A21" s="111"/>
      <c r="B21" s="112" t="s">
        <v>29</v>
      </c>
      <c r="C21" s="112" t="s">
        <v>30</v>
      </c>
      <c r="D21" s="113">
        <v>183</v>
      </c>
      <c r="E21" s="114">
        <f>20*3</f>
        <v>60</v>
      </c>
      <c r="F21" s="115">
        <f>D21*E21</f>
        <v>10980</v>
      </c>
      <c r="G21" s="114"/>
      <c r="H21" s="116">
        <f>F21</f>
        <v>10980</v>
      </c>
    </row>
    <row r="22" spans="1:10" s="18" customFormat="1" ht="56.25" customHeight="1" x14ac:dyDescent="0.25">
      <c r="A22" s="111"/>
      <c r="B22" s="112" t="s">
        <v>31</v>
      </c>
      <c r="C22" s="112" t="s">
        <v>30</v>
      </c>
      <c r="D22" s="113">
        <v>127</v>
      </c>
      <c r="E22" s="114">
        <f>20*3</f>
        <v>60</v>
      </c>
      <c r="F22" s="115">
        <f>D22*E22</f>
        <v>7620</v>
      </c>
      <c r="G22" s="114"/>
      <c r="H22" s="116">
        <f>F22</f>
        <v>7620</v>
      </c>
    </row>
    <row r="23" spans="1:10" s="18" customFormat="1" ht="56.25" customHeight="1" x14ac:dyDescent="0.25">
      <c r="A23" s="117" t="s">
        <v>32</v>
      </c>
      <c r="B23" s="118" t="s">
        <v>33</v>
      </c>
      <c r="C23" s="119" t="s">
        <v>30</v>
      </c>
      <c r="D23" s="120">
        <v>500</v>
      </c>
      <c r="E23" s="121">
        <v>3</v>
      </c>
      <c r="F23" s="122">
        <f>D23*E23</f>
        <v>1500</v>
      </c>
      <c r="G23" s="121"/>
      <c r="H23" s="123">
        <f>F23</f>
        <v>1500</v>
      </c>
    </row>
    <row r="24" spans="1:10" s="23" customFormat="1" ht="18.75" customHeight="1" x14ac:dyDescent="0.25">
      <c r="A24" s="209" t="s">
        <v>34</v>
      </c>
      <c r="B24" s="209"/>
      <c r="C24" s="209"/>
      <c r="D24" s="209"/>
      <c r="E24" s="209"/>
      <c r="F24" s="19">
        <f>SUM(F20:F23)</f>
        <v>30100</v>
      </c>
      <c r="G24" s="20">
        <f>SUM(G20:G23)</f>
        <v>0</v>
      </c>
      <c r="H24" s="21">
        <f>SUM(H20:H23)</f>
        <v>30100</v>
      </c>
      <c r="I24" s="22"/>
      <c r="J24" s="3"/>
    </row>
    <row r="25" spans="1:10" ht="69.75" customHeight="1" thickBot="1" x14ac:dyDescent="0.3">
      <c r="A25" s="225" t="s">
        <v>88</v>
      </c>
      <c r="B25" s="226"/>
      <c r="C25" s="226"/>
      <c r="D25" s="226"/>
      <c r="E25" s="226"/>
      <c r="F25" s="227"/>
      <c r="G25" s="227"/>
      <c r="H25" s="228"/>
    </row>
    <row r="26" spans="1:10" ht="33" customHeight="1" thickBot="1" x14ac:dyDescent="0.3">
      <c r="A26" s="229"/>
      <c r="B26" s="229"/>
      <c r="C26" s="229"/>
      <c r="D26" s="229"/>
      <c r="E26" s="229"/>
      <c r="F26" s="229"/>
      <c r="G26" s="229"/>
      <c r="H26" s="229"/>
    </row>
    <row r="27" spans="1:10" ht="37.5" customHeight="1" x14ac:dyDescent="0.25">
      <c r="A27" s="230" t="s">
        <v>89</v>
      </c>
      <c r="B27" s="222"/>
      <c r="C27" s="222"/>
      <c r="D27" s="222"/>
      <c r="E27" s="222"/>
      <c r="F27" s="223"/>
      <c r="G27" s="223"/>
      <c r="H27" s="224"/>
    </row>
    <row r="28" spans="1:10" ht="67.2" customHeight="1" x14ac:dyDescent="0.25">
      <c r="A28" s="25" t="s">
        <v>14</v>
      </c>
      <c r="B28" s="25" t="s">
        <v>35</v>
      </c>
      <c r="C28" s="25" t="s">
        <v>23</v>
      </c>
      <c r="D28" s="25" t="s">
        <v>24</v>
      </c>
      <c r="E28" s="26" t="s">
        <v>25</v>
      </c>
      <c r="F28" s="27" t="s">
        <v>87</v>
      </c>
      <c r="G28" s="26" t="s">
        <v>7</v>
      </c>
      <c r="H28" s="28" t="s">
        <v>8</v>
      </c>
    </row>
    <row r="29" spans="1:10" ht="70.2" customHeight="1" x14ac:dyDescent="0.25">
      <c r="A29" s="124" t="s">
        <v>36</v>
      </c>
      <c r="B29" s="125"/>
      <c r="C29" s="126"/>
      <c r="D29" s="127"/>
      <c r="E29" s="128"/>
      <c r="F29" s="129"/>
      <c r="G29" s="128"/>
      <c r="H29" s="130"/>
    </row>
    <row r="30" spans="1:10" ht="33" customHeight="1" x14ac:dyDescent="0.25">
      <c r="A30" s="208" t="s">
        <v>37</v>
      </c>
      <c r="B30" s="209"/>
      <c r="C30" s="209"/>
      <c r="D30" s="209"/>
      <c r="E30" s="209"/>
      <c r="F30" s="29">
        <f>SUM(F29)</f>
        <v>0</v>
      </c>
      <c r="G30" s="29">
        <f>SUM(G29:G29)</f>
        <v>0</v>
      </c>
      <c r="H30" s="30">
        <f>SUM(H29:H29)</f>
        <v>0</v>
      </c>
    </row>
    <row r="31" spans="1:10" ht="64.2" customHeight="1" thickBot="1" x14ac:dyDescent="0.3">
      <c r="A31" s="213" t="s">
        <v>90</v>
      </c>
      <c r="B31" s="214"/>
      <c r="C31" s="214"/>
      <c r="D31" s="214"/>
      <c r="E31" s="214"/>
      <c r="F31" s="214"/>
      <c r="G31" s="214"/>
      <c r="H31" s="215"/>
    </row>
    <row r="32" spans="1:10" s="10" customFormat="1" ht="28.95" customHeight="1" thickBot="1" x14ac:dyDescent="0.3">
      <c r="A32" s="31"/>
      <c r="B32" s="24"/>
      <c r="C32" s="24"/>
      <c r="D32" s="24"/>
      <c r="E32" s="24"/>
      <c r="F32" s="32"/>
    </row>
    <row r="33" spans="1:8" s="18" customFormat="1" ht="39.75" customHeight="1" x14ac:dyDescent="0.25">
      <c r="A33" s="230" t="s">
        <v>91</v>
      </c>
      <c r="B33" s="159"/>
      <c r="C33" s="159"/>
      <c r="D33" s="159"/>
      <c r="E33" s="159"/>
      <c r="F33" s="160"/>
      <c r="G33" s="160"/>
      <c r="H33" s="161"/>
    </row>
    <row r="34" spans="1:8" ht="62.4" x14ac:dyDescent="0.25">
      <c r="A34" s="33" t="s">
        <v>14</v>
      </c>
      <c r="B34" s="26" t="s">
        <v>23</v>
      </c>
      <c r="C34" s="26" t="s">
        <v>38</v>
      </c>
      <c r="D34" s="217" t="s">
        <v>25</v>
      </c>
      <c r="E34" s="217"/>
      <c r="F34" s="27" t="s">
        <v>87</v>
      </c>
      <c r="G34" s="26" t="s">
        <v>7</v>
      </c>
      <c r="H34" s="34" t="s">
        <v>8</v>
      </c>
    </row>
    <row r="35" spans="1:8" ht="29.25" customHeight="1" x14ac:dyDescent="0.25">
      <c r="A35" s="111" t="s">
        <v>39</v>
      </c>
      <c r="B35" s="131" t="s">
        <v>40</v>
      </c>
      <c r="C35" s="132">
        <v>50</v>
      </c>
      <c r="D35" s="194">
        <v>12</v>
      </c>
      <c r="E35" s="194"/>
      <c r="F35" s="133">
        <f>C35*D35</f>
        <v>600</v>
      </c>
      <c r="G35" s="134"/>
      <c r="H35" s="135">
        <f>SUM(F35:G35)</f>
        <v>600</v>
      </c>
    </row>
    <row r="36" spans="1:8" ht="39.75" customHeight="1" x14ac:dyDescent="0.25">
      <c r="A36" s="111" t="s">
        <v>41</v>
      </c>
      <c r="B36" s="131">
        <v>1</v>
      </c>
      <c r="C36" s="132">
        <v>900</v>
      </c>
      <c r="D36" s="194">
        <v>1</v>
      </c>
      <c r="E36" s="194"/>
      <c r="F36" s="133">
        <f>C36*D36</f>
        <v>900</v>
      </c>
      <c r="G36" s="136"/>
      <c r="H36" s="135">
        <f>SUM(F36:G36)</f>
        <v>900</v>
      </c>
    </row>
    <row r="37" spans="1:8" ht="21" customHeight="1" x14ac:dyDescent="0.25">
      <c r="A37" s="210" t="s">
        <v>42</v>
      </c>
      <c r="B37" s="211"/>
      <c r="C37" s="211"/>
      <c r="D37" s="211"/>
      <c r="E37" s="212"/>
      <c r="F37" s="36">
        <f>SUM(F35:F36)</f>
        <v>1500</v>
      </c>
      <c r="G37" s="35"/>
      <c r="H37" s="37">
        <f>SUM(H35:H36)</f>
        <v>1500</v>
      </c>
    </row>
    <row r="38" spans="1:8" ht="37.200000000000003" customHeight="1" thickBot="1" x14ac:dyDescent="0.3">
      <c r="A38" s="213" t="s">
        <v>92</v>
      </c>
      <c r="B38" s="214"/>
      <c r="C38" s="214"/>
      <c r="D38" s="214"/>
      <c r="E38" s="214"/>
      <c r="F38" s="214"/>
      <c r="G38" s="214"/>
      <c r="H38" s="215"/>
    </row>
    <row r="39" spans="1:8" ht="25.2" customHeight="1" thickBot="1" x14ac:dyDescent="0.3">
      <c r="A39" s="38"/>
      <c r="B39" s="38"/>
      <c r="C39" s="38"/>
      <c r="D39" s="38"/>
      <c r="E39" s="38"/>
      <c r="G39" s="39"/>
      <c r="H39" s="39"/>
    </row>
    <row r="40" spans="1:8" s="18" customFormat="1" ht="54.75" customHeight="1" x14ac:dyDescent="0.25">
      <c r="A40" s="158" t="s">
        <v>93</v>
      </c>
      <c r="B40" s="159"/>
      <c r="C40" s="159"/>
      <c r="D40" s="159"/>
      <c r="E40" s="159"/>
      <c r="F40" s="160"/>
      <c r="G40" s="160"/>
      <c r="H40" s="161"/>
    </row>
    <row r="41" spans="1:8" ht="62.4" x14ac:dyDescent="0.25">
      <c r="A41" s="33" t="s">
        <v>14</v>
      </c>
      <c r="B41" s="26" t="s">
        <v>23</v>
      </c>
      <c r="C41" s="26" t="s">
        <v>38</v>
      </c>
      <c r="D41" s="217" t="s">
        <v>25</v>
      </c>
      <c r="E41" s="217"/>
      <c r="F41" s="27" t="s">
        <v>87</v>
      </c>
      <c r="G41" s="26" t="s">
        <v>7</v>
      </c>
      <c r="H41" s="34" t="s">
        <v>8</v>
      </c>
    </row>
    <row r="42" spans="1:8" ht="39" customHeight="1" x14ac:dyDescent="0.25">
      <c r="A42" s="137" t="s">
        <v>43</v>
      </c>
      <c r="B42" s="97" t="s">
        <v>30</v>
      </c>
      <c r="C42" s="138">
        <v>350</v>
      </c>
      <c r="D42" s="218">
        <v>12</v>
      </c>
      <c r="E42" s="218"/>
      <c r="F42" s="138">
        <f>C42*D42</f>
        <v>4200</v>
      </c>
      <c r="G42" s="139"/>
      <c r="H42" s="140">
        <f>SUM(F42:G42)</f>
        <v>4200</v>
      </c>
    </row>
    <row r="43" spans="1:8" ht="39" customHeight="1" x14ac:dyDescent="0.25">
      <c r="A43" s="137" t="s">
        <v>44</v>
      </c>
      <c r="B43" s="141" t="s">
        <v>30</v>
      </c>
      <c r="C43" s="138">
        <v>275</v>
      </c>
      <c r="D43" s="218">
        <v>12</v>
      </c>
      <c r="E43" s="218"/>
      <c r="F43" s="138">
        <f>C43*D43</f>
        <v>3300</v>
      </c>
      <c r="G43" s="139"/>
      <c r="H43" s="140">
        <f t="shared" ref="H43:H44" si="2">SUM(F43:G43)</f>
        <v>3300</v>
      </c>
    </row>
    <row r="44" spans="1:8" ht="39.75" customHeight="1" x14ac:dyDescent="0.3">
      <c r="A44" s="142" t="s">
        <v>45</v>
      </c>
      <c r="B44" s="141" t="s">
        <v>46</v>
      </c>
      <c r="C44" s="143">
        <v>10000</v>
      </c>
      <c r="D44" s="218">
        <v>1</v>
      </c>
      <c r="E44" s="218"/>
      <c r="F44" s="144">
        <f>C44*D44</f>
        <v>10000</v>
      </c>
      <c r="G44" s="145"/>
      <c r="H44" s="140">
        <f t="shared" si="2"/>
        <v>10000</v>
      </c>
    </row>
    <row r="45" spans="1:8" ht="21" customHeight="1" x14ac:dyDescent="0.25">
      <c r="A45" s="210" t="s">
        <v>47</v>
      </c>
      <c r="B45" s="211"/>
      <c r="C45" s="211"/>
      <c r="D45" s="211"/>
      <c r="E45" s="212"/>
      <c r="F45" s="19">
        <f>SUM(F42:F44)</f>
        <v>17500</v>
      </c>
      <c r="G45" s="11"/>
      <c r="H45" s="37">
        <f>SUM(H42:H44)</f>
        <v>17500</v>
      </c>
    </row>
    <row r="46" spans="1:8" ht="51" customHeight="1" thickBot="1" x14ac:dyDescent="0.3">
      <c r="A46" s="213" t="s">
        <v>94</v>
      </c>
      <c r="B46" s="214"/>
      <c r="C46" s="214"/>
      <c r="D46" s="214"/>
      <c r="E46" s="214"/>
      <c r="F46" s="214"/>
      <c r="G46" s="214"/>
      <c r="H46" s="215"/>
    </row>
    <row r="47" spans="1:8" ht="25.2" customHeight="1" thickBot="1" x14ac:dyDescent="0.3">
      <c r="A47" s="38"/>
      <c r="B47" s="38"/>
      <c r="C47" s="38"/>
      <c r="D47" s="38"/>
      <c r="E47" s="38"/>
      <c r="H47" s="39"/>
    </row>
    <row r="48" spans="1:8" s="18" customFormat="1" ht="31.5" customHeight="1" x14ac:dyDescent="0.25">
      <c r="A48" s="158" t="s">
        <v>48</v>
      </c>
      <c r="B48" s="159"/>
      <c r="C48" s="159"/>
      <c r="D48" s="159"/>
      <c r="E48" s="159"/>
      <c r="F48" s="160"/>
      <c r="G48" s="160"/>
      <c r="H48" s="161"/>
    </row>
    <row r="49" spans="1:9" ht="15.6" x14ac:dyDescent="0.25">
      <c r="A49" s="162" t="s">
        <v>49</v>
      </c>
      <c r="B49" s="163"/>
      <c r="C49" s="163"/>
      <c r="D49" s="163"/>
      <c r="E49" s="163"/>
      <c r="F49" s="163"/>
      <c r="G49" s="163"/>
      <c r="H49" s="164"/>
    </row>
    <row r="50" spans="1:9" ht="25.2" customHeight="1" thickBot="1" x14ac:dyDescent="0.3">
      <c r="A50" s="40"/>
      <c r="B50" s="40"/>
      <c r="C50" s="40"/>
      <c r="D50" s="40"/>
      <c r="E50" s="40"/>
      <c r="H50" s="3"/>
    </row>
    <row r="51" spans="1:9" ht="57.75" customHeight="1" x14ac:dyDescent="0.25">
      <c r="A51" s="195" t="s">
        <v>95</v>
      </c>
      <c r="B51" s="196"/>
      <c r="C51" s="196"/>
      <c r="D51" s="196"/>
      <c r="E51" s="196"/>
      <c r="F51" s="196"/>
      <c r="G51" s="196"/>
      <c r="H51" s="197"/>
    </row>
    <row r="52" spans="1:9" ht="48" customHeight="1" x14ac:dyDescent="0.25">
      <c r="A52" s="41" t="s">
        <v>14</v>
      </c>
      <c r="B52" s="7" t="s">
        <v>23</v>
      </c>
      <c r="C52" s="7" t="s">
        <v>38</v>
      </c>
      <c r="D52" s="193" t="s">
        <v>25</v>
      </c>
      <c r="E52" s="193"/>
      <c r="F52" s="27" t="s">
        <v>96</v>
      </c>
      <c r="G52" s="26" t="s">
        <v>7</v>
      </c>
      <c r="H52" s="28" t="s">
        <v>8</v>
      </c>
    </row>
    <row r="53" spans="1:9" ht="36.75" customHeight="1" x14ac:dyDescent="0.25">
      <c r="A53" s="146" t="s">
        <v>50</v>
      </c>
      <c r="B53" s="147" t="s">
        <v>40</v>
      </c>
      <c r="C53" s="148">
        <v>100</v>
      </c>
      <c r="D53" s="216">
        <v>12</v>
      </c>
      <c r="E53" s="216"/>
      <c r="F53" s="149">
        <f>C53*D53</f>
        <v>1200</v>
      </c>
      <c r="G53" s="113"/>
      <c r="H53" s="150">
        <f>F53</f>
        <v>1200</v>
      </c>
    </row>
    <row r="54" spans="1:9" ht="36.75" customHeight="1" x14ac:dyDescent="0.25">
      <c r="A54" s="146" t="s">
        <v>51</v>
      </c>
      <c r="B54" s="147" t="s">
        <v>30</v>
      </c>
      <c r="C54" s="148">
        <v>800</v>
      </c>
      <c r="D54" s="216">
        <v>3</v>
      </c>
      <c r="E54" s="216"/>
      <c r="F54" s="149">
        <f>C54*D54</f>
        <v>2400</v>
      </c>
      <c r="G54" s="113"/>
      <c r="H54" s="150">
        <f t="shared" ref="H54" si="3">F54+G54</f>
        <v>2400</v>
      </c>
    </row>
    <row r="55" spans="1:9" ht="15.75" customHeight="1" x14ac:dyDescent="0.25">
      <c r="A55" s="208" t="s">
        <v>52</v>
      </c>
      <c r="B55" s="209"/>
      <c r="C55" s="209"/>
      <c r="D55" s="209"/>
      <c r="E55" s="209"/>
      <c r="F55" s="42">
        <f>SUM(F53:F54)</f>
        <v>3600</v>
      </c>
      <c r="G55" s="29">
        <f>SUM(G53:G54)</f>
        <v>0</v>
      </c>
      <c r="H55" s="43">
        <f>F55</f>
        <v>3600</v>
      </c>
    </row>
    <row r="56" spans="1:9" ht="75.75" customHeight="1" x14ac:dyDescent="0.25">
      <c r="A56" s="172" t="s">
        <v>97</v>
      </c>
      <c r="B56" s="173"/>
      <c r="C56" s="173"/>
      <c r="D56" s="173"/>
      <c r="E56" s="173"/>
      <c r="F56" s="173"/>
      <c r="G56" s="173"/>
      <c r="H56" s="174"/>
    </row>
    <row r="57" spans="1:9" ht="25.5" customHeight="1" thickBot="1" x14ac:dyDescent="0.3">
      <c r="A57" s="44"/>
      <c r="B57" s="45"/>
      <c r="C57" s="45"/>
      <c r="D57" s="45"/>
      <c r="E57" s="45"/>
      <c r="F57" s="45"/>
      <c r="G57" s="45"/>
      <c r="H57" s="45"/>
    </row>
    <row r="58" spans="1:9" ht="25.5" customHeight="1" thickBot="1" x14ac:dyDescent="0.35">
      <c r="A58" s="46"/>
      <c r="B58" s="47"/>
      <c r="C58" s="48"/>
      <c r="D58" s="48"/>
      <c r="E58" s="48"/>
      <c r="F58" s="49" t="s">
        <v>53</v>
      </c>
      <c r="G58" s="49" t="s">
        <v>54</v>
      </c>
      <c r="H58" s="50" t="s">
        <v>55</v>
      </c>
    </row>
    <row r="59" spans="1:9" ht="64.5" customHeight="1" thickBot="1" x14ac:dyDescent="0.3">
      <c r="A59" s="51" t="s">
        <v>56</v>
      </c>
      <c r="B59" s="52"/>
      <c r="C59" s="52"/>
      <c r="D59" s="52"/>
      <c r="E59" s="52"/>
      <c r="F59" s="53">
        <f>SUM(F55,F45,F37,F30,F24,F15,F7)</f>
        <v>123404.77249999999</v>
      </c>
      <c r="G59" s="53">
        <f>G7+G15+G24+G30+G37+G55</f>
        <v>0</v>
      </c>
      <c r="H59" s="54">
        <f>SUM(H55,H45,H37,H30,H24,H15,H7)</f>
        <v>123404.77249999999</v>
      </c>
    </row>
    <row r="60" spans="1:9" ht="16.8" thickBot="1" x14ac:dyDescent="0.3">
      <c r="A60" s="55"/>
      <c r="B60" s="56"/>
      <c r="C60" s="55"/>
      <c r="D60" s="55"/>
      <c r="E60" s="55"/>
      <c r="F60" s="55"/>
      <c r="G60" s="55"/>
      <c r="H60" s="57"/>
    </row>
    <row r="61" spans="1:9" ht="69" customHeight="1" x14ac:dyDescent="0.25">
      <c r="A61" s="201" t="s">
        <v>98</v>
      </c>
      <c r="B61" s="196"/>
      <c r="C61" s="196"/>
      <c r="D61" s="196"/>
      <c r="E61" s="196"/>
      <c r="F61" s="196"/>
      <c r="G61" s="196"/>
      <c r="H61" s="197"/>
    </row>
    <row r="62" spans="1:9" ht="39.75" customHeight="1" x14ac:dyDescent="0.25">
      <c r="A62" s="58" t="s">
        <v>57</v>
      </c>
      <c r="B62" s="59" t="s">
        <v>58</v>
      </c>
      <c r="C62" s="60" t="s">
        <v>59</v>
      </c>
      <c r="D62" s="202" t="s">
        <v>99</v>
      </c>
      <c r="E62" s="203"/>
      <c r="F62" s="203"/>
      <c r="G62" s="203"/>
      <c r="H62" s="204"/>
    </row>
    <row r="63" spans="1:9" ht="39.450000000000003" customHeight="1" x14ac:dyDescent="0.25">
      <c r="A63" s="151" t="s">
        <v>60</v>
      </c>
      <c r="B63" s="152">
        <v>0.13750000000000001</v>
      </c>
      <c r="C63" s="153" t="s">
        <v>61</v>
      </c>
      <c r="D63" s="205">
        <f>(F59*B63)</f>
        <v>16968.156218749999</v>
      </c>
      <c r="E63" s="206"/>
      <c r="F63" s="206"/>
      <c r="G63" s="206"/>
      <c r="H63" s="207"/>
      <c r="I63" s="61"/>
    </row>
    <row r="64" spans="1:9" ht="39.450000000000003" customHeight="1" x14ac:dyDescent="0.25">
      <c r="A64" s="154" t="s">
        <v>62</v>
      </c>
      <c r="B64" s="155">
        <v>0.15</v>
      </c>
      <c r="C64" s="156" t="s">
        <v>63</v>
      </c>
      <c r="D64" s="177"/>
      <c r="E64" s="178"/>
      <c r="F64" s="178"/>
      <c r="G64" s="178"/>
      <c r="H64" s="178"/>
      <c r="I64" s="61"/>
    </row>
    <row r="65" spans="1:9" ht="15.75" customHeight="1" thickBot="1" x14ac:dyDescent="0.3">
      <c r="A65" s="62"/>
      <c r="B65" s="62"/>
      <c r="C65" s="62"/>
      <c r="D65" s="62"/>
      <c r="E65" s="62"/>
      <c r="F65" s="62"/>
      <c r="G65" s="62"/>
      <c r="H65" s="63"/>
    </row>
    <row r="66" spans="1:9" ht="44.25" customHeight="1" thickBot="1" x14ac:dyDescent="0.3">
      <c r="A66" s="64" t="s">
        <v>64</v>
      </c>
      <c r="B66" s="65"/>
      <c r="C66" s="65"/>
      <c r="D66" s="65"/>
      <c r="E66" s="65"/>
      <c r="F66" s="66">
        <f>SUM(F59,D63)</f>
        <v>140372.92871874999</v>
      </c>
      <c r="G66" s="66">
        <f>G59+G63</f>
        <v>0</v>
      </c>
      <c r="H66" s="67">
        <f>SUM(F66:G66)</f>
        <v>140372.92871874999</v>
      </c>
    </row>
    <row r="67" spans="1:9" ht="24.75" customHeight="1" thickBot="1" x14ac:dyDescent="0.35">
      <c r="A67" s="68"/>
      <c r="B67" s="69"/>
      <c r="C67" s="70"/>
      <c r="D67" s="71"/>
      <c r="E67" s="69"/>
      <c r="F67" s="69"/>
      <c r="G67" s="69"/>
      <c r="H67" s="70"/>
      <c r="I67" s="2"/>
    </row>
    <row r="68" spans="1:9" ht="30.45" customHeight="1" thickBot="1" x14ac:dyDescent="0.35">
      <c r="A68" s="179" t="s">
        <v>65</v>
      </c>
      <c r="B68" s="180"/>
      <c r="C68" s="180"/>
      <c r="D68" s="180"/>
      <c r="E68" s="180"/>
      <c r="F68" s="180"/>
      <c r="G68" s="180"/>
      <c r="H68" s="181"/>
      <c r="I68" s="2"/>
    </row>
    <row r="69" spans="1:9" ht="18.75" customHeight="1" x14ac:dyDescent="0.3">
      <c r="A69" s="72"/>
      <c r="B69" s="73"/>
      <c r="C69" s="74"/>
      <c r="D69" s="75"/>
      <c r="E69" s="73"/>
      <c r="F69" s="73"/>
      <c r="G69" s="73"/>
      <c r="H69" s="74"/>
      <c r="I69" s="2"/>
    </row>
    <row r="70" spans="1:9" ht="34.5" customHeight="1" x14ac:dyDescent="0.3">
      <c r="A70" s="76" t="s">
        <v>66</v>
      </c>
      <c r="B70" s="175"/>
      <c r="C70" s="166"/>
      <c r="D70" s="176"/>
      <c r="E70" s="166"/>
      <c r="F70" s="77" t="s">
        <v>67</v>
      </c>
      <c r="G70" s="78" t="s">
        <v>68</v>
      </c>
      <c r="H70" s="79" t="s">
        <v>69</v>
      </c>
      <c r="I70" s="2"/>
    </row>
    <row r="71" spans="1:9" ht="21" customHeight="1" x14ac:dyDescent="0.3">
      <c r="A71" s="80" t="s">
        <v>70</v>
      </c>
      <c r="B71" s="165"/>
      <c r="C71" s="166"/>
      <c r="D71" s="168"/>
      <c r="E71" s="165"/>
      <c r="F71" s="81">
        <f>(F7)</f>
        <v>62765</v>
      </c>
      <c r="G71" s="82">
        <f>G7</f>
        <v>0</v>
      </c>
      <c r="H71" s="83">
        <f>F71+G71</f>
        <v>62765</v>
      </c>
      <c r="I71" s="2"/>
    </row>
    <row r="72" spans="1:9" ht="24.75" customHeight="1" x14ac:dyDescent="0.3">
      <c r="A72" s="80" t="s">
        <v>71</v>
      </c>
      <c r="B72" s="165"/>
      <c r="C72" s="166"/>
      <c r="D72" s="169"/>
      <c r="E72" s="167"/>
      <c r="F72" s="81">
        <f>(F15)</f>
        <v>7939.7725</v>
      </c>
      <c r="G72" s="82">
        <f>G15</f>
        <v>0</v>
      </c>
      <c r="H72" s="83">
        <f>F72+G72</f>
        <v>7939.7725</v>
      </c>
      <c r="I72" s="2"/>
    </row>
    <row r="73" spans="1:9" ht="37.5" customHeight="1" x14ac:dyDescent="0.3">
      <c r="A73" s="80" t="s">
        <v>72</v>
      </c>
      <c r="B73" s="165"/>
      <c r="C73" s="166"/>
      <c r="D73" s="167"/>
      <c r="E73" s="167"/>
      <c r="F73" s="81">
        <f>(F24)</f>
        <v>30100</v>
      </c>
      <c r="G73" s="82">
        <f>SUMIF(B21:B66,"Travel",G21:G66)</f>
        <v>0</v>
      </c>
      <c r="H73" s="83">
        <f>F73+G73</f>
        <v>30100</v>
      </c>
      <c r="I73" s="2"/>
    </row>
    <row r="74" spans="1:9" ht="33.75" customHeight="1" x14ac:dyDescent="0.3">
      <c r="A74" s="80" t="s">
        <v>73</v>
      </c>
      <c r="B74" s="199"/>
      <c r="C74" s="200"/>
      <c r="D74" s="171"/>
      <c r="E74" s="171"/>
      <c r="F74" s="81">
        <f>(F30)</f>
        <v>0</v>
      </c>
      <c r="G74" s="82">
        <f>SUMIF(B21:B66,"Equipment",G21:G66)</f>
        <v>0</v>
      </c>
      <c r="H74" s="83">
        <f t="shared" ref="H74:H78" si="4">F74+G74</f>
        <v>0</v>
      </c>
      <c r="I74" s="2"/>
    </row>
    <row r="75" spans="1:9" ht="15.75" customHeight="1" x14ac:dyDescent="0.3">
      <c r="A75" s="80" t="s">
        <v>74</v>
      </c>
      <c r="B75" s="165"/>
      <c r="C75" s="166"/>
      <c r="D75" s="167"/>
      <c r="E75" s="167"/>
      <c r="F75" s="81">
        <f>(F37)</f>
        <v>1500</v>
      </c>
      <c r="G75" s="82">
        <f>SUMIF(B21:B66,"Supplies",G21:G66)</f>
        <v>0</v>
      </c>
      <c r="H75" s="83">
        <f t="shared" si="4"/>
        <v>1500</v>
      </c>
      <c r="I75" s="2"/>
    </row>
    <row r="76" spans="1:9" ht="57.75" customHeight="1" x14ac:dyDescent="0.3">
      <c r="A76" s="80" t="s">
        <v>75</v>
      </c>
      <c r="B76" s="165"/>
      <c r="C76" s="166"/>
      <c r="D76" s="167"/>
      <c r="E76" s="167"/>
      <c r="F76" s="81">
        <f>(F45)</f>
        <v>17500</v>
      </c>
      <c r="G76" s="82">
        <f>SUMIF(B21:B66,"Contractual",G21:G66)</f>
        <v>0</v>
      </c>
      <c r="H76" s="83">
        <f t="shared" si="4"/>
        <v>17500</v>
      </c>
      <c r="I76" s="84"/>
    </row>
    <row r="77" spans="1:9" ht="47.25" customHeight="1" x14ac:dyDescent="0.3">
      <c r="A77" s="80" t="s">
        <v>76</v>
      </c>
      <c r="B77" s="165"/>
      <c r="C77" s="165"/>
      <c r="D77" s="167"/>
      <c r="E77" s="167"/>
      <c r="F77" s="85" t="s">
        <v>77</v>
      </c>
      <c r="G77" s="86" t="s">
        <v>77</v>
      </c>
      <c r="H77" s="87" t="s">
        <v>77</v>
      </c>
      <c r="I77" s="2"/>
    </row>
    <row r="78" spans="1:9" ht="47.25" customHeight="1" x14ac:dyDescent="0.3">
      <c r="A78" s="80" t="s">
        <v>78</v>
      </c>
      <c r="B78" s="165"/>
      <c r="C78" s="166"/>
      <c r="D78" s="198"/>
      <c r="E78" s="167"/>
      <c r="F78" s="81">
        <f>(F55)</f>
        <v>3600</v>
      </c>
      <c r="G78" s="82">
        <f>SUMIF(B21:B66,"Other direct costs ",G21:G66)+G55</f>
        <v>0</v>
      </c>
      <c r="H78" s="83">
        <f t="shared" si="4"/>
        <v>3600</v>
      </c>
      <c r="I78" s="2"/>
    </row>
    <row r="79" spans="1:9" ht="15.75" customHeight="1" x14ac:dyDescent="0.3">
      <c r="A79" s="80" t="s">
        <v>79</v>
      </c>
      <c r="B79" s="165"/>
      <c r="C79" s="166"/>
      <c r="D79" s="168"/>
      <c r="E79" s="166"/>
      <c r="F79" s="81">
        <f>F59</f>
        <v>123404.77249999999</v>
      </c>
      <c r="G79" s="82">
        <f>SUM(G71:G78)</f>
        <v>0</v>
      </c>
      <c r="H79" s="83">
        <f>F79+G79</f>
        <v>123404.77249999999</v>
      </c>
      <c r="I79" s="2"/>
    </row>
    <row r="80" spans="1:9" ht="60" customHeight="1" x14ac:dyDescent="0.3">
      <c r="A80" s="80" t="s">
        <v>80</v>
      </c>
      <c r="B80" s="169"/>
      <c r="C80" s="170"/>
      <c r="D80" s="169"/>
      <c r="E80" s="169"/>
      <c r="F80" s="81">
        <f>(D63)</f>
        <v>16968.156218749999</v>
      </c>
      <c r="G80" s="82"/>
      <c r="H80" s="88">
        <f>SUM(F80:G80)</f>
        <v>16968.156218749999</v>
      </c>
      <c r="I80" s="2"/>
    </row>
    <row r="81" spans="1:8" ht="16.8" x14ac:dyDescent="0.25">
      <c r="A81" s="80" t="s">
        <v>81</v>
      </c>
      <c r="B81" s="165"/>
      <c r="C81" s="166"/>
      <c r="D81" s="167"/>
      <c r="E81" s="167"/>
      <c r="F81" s="89">
        <f>F79+F80</f>
        <v>140372.92871874999</v>
      </c>
      <c r="G81" s="90">
        <f t="shared" ref="G81" si="5">G79+G80</f>
        <v>0</v>
      </c>
      <c r="H81" s="91">
        <f>H79+H80</f>
        <v>140372.92871874999</v>
      </c>
    </row>
    <row r="82" spans="1:8" ht="15.6" x14ac:dyDescent="0.3">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61892a30-2f2e-46fe-837b-f9ea4b69f3d9"/>
    <ds:schemaRef ds:uri="5aa5b4b8-3d8e-4bde-8c16-a557d563b24d"/>
    <ds:schemaRef ds:uri="89328f5f-093b-453a-9ca1-fbbf4ca4eb48"/>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Ahmed Salmawi</cp:lastModifiedBy>
  <cp:revision/>
  <dcterms:created xsi:type="dcterms:W3CDTF">2009-07-31T14:20:14Z</dcterms:created>
  <dcterms:modified xsi:type="dcterms:W3CDTF">2026-05-18T11:34:51Z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